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30" activeTab="1"/>
  </bookViews>
  <sheets>
    <sheet name="Example" sheetId="1" r:id="rId1"/>
    <sheet name="Live case" sheetId="2" r:id="rId2"/>
    <sheet name="Copiable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VilnisV</author>
  </authors>
  <commentList>
    <comment ref="C3" authorId="0">
      <text>
        <r>
          <rPr>
            <sz val="9"/>
            <color indexed="39"/>
            <rFont val="Tahoma"/>
            <family val="2"/>
          </rPr>
          <t>This sets the bar for viability. The higher this percentage, the more difficult it is for the project to achieve a positive net present value</t>
        </r>
      </text>
    </comment>
    <comment ref="C15" authorId="0">
      <text>
        <r>
          <rPr>
            <b/>
            <sz val="9"/>
            <color indexed="39"/>
            <rFont val="Tahoma"/>
            <family val="2"/>
          </rPr>
          <t>NPV is the total of Row G in the table. It shows how much better this project is than investing the cash at the selected discount rate</t>
        </r>
      </text>
    </comment>
    <comment ref="C16" authorId="0">
      <text>
        <r>
          <rPr>
            <sz val="9"/>
            <color indexed="39"/>
            <rFont val="Tahoma"/>
            <family val="2"/>
          </rPr>
          <t>IRR tells you what interest rate would be needed to get the same return from putting the cash in a bank</t>
        </r>
        <r>
          <rPr>
            <sz val="9"/>
            <rFont val="Tahoma"/>
            <family val="2"/>
          </rPr>
          <t xml:space="preserve">
</t>
        </r>
      </text>
    </comment>
    <comment ref="H9" authorId="0">
      <text>
        <r>
          <rPr>
            <sz val="9"/>
            <color indexed="39"/>
            <rFont val="Tahoma"/>
            <family val="2"/>
          </rPr>
          <t>Negative numbers are expenditure: positive means saving or income</t>
        </r>
      </text>
    </comment>
    <comment ref="H12" authorId="0">
      <text>
        <r>
          <rPr>
            <sz val="9"/>
            <color indexed="39"/>
            <rFont val="Tahoma"/>
            <family val="2"/>
          </rPr>
          <t>Discount factors give reduced weghting to future cash flows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<sst xmlns="http://schemas.openxmlformats.org/spreadsheetml/2006/main" count="55" uniqueCount="40">
  <si>
    <t>A</t>
  </si>
  <si>
    <t>B</t>
  </si>
  <si>
    <t>C</t>
  </si>
  <si>
    <t>Cost of project</t>
  </si>
  <si>
    <t>Year 0</t>
  </si>
  <si>
    <t>Year 1</t>
  </si>
  <si>
    <t>Year 2</t>
  </si>
  <si>
    <t>Year 3</t>
  </si>
  <si>
    <t>Year 4</t>
  </si>
  <si>
    <t>Year 5</t>
  </si>
  <si>
    <t>Simple cash flow</t>
  </si>
  <si>
    <t>Discounted cash flow</t>
  </si>
  <si>
    <t>Maintenance</t>
  </si>
  <si>
    <t>Electrical power</t>
  </si>
  <si>
    <t>Savings on gas costs</t>
  </si>
  <si>
    <t>Expenditure and income</t>
  </si>
  <si>
    <t>Test rate of discount:</t>
  </si>
  <si>
    <t>Internal rate of return:</t>
  </si>
  <si>
    <t>Net present value:</t>
  </si>
  <si>
    <t>Year 6</t>
  </si>
  <si>
    <t>Year 7</t>
  </si>
  <si>
    <t>Year 8</t>
  </si>
  <si>
    <t>D</t>
  </si>
  <si>
    <t>F</t>
  </si>
  <si>
    <r>
      <t xml:space="preserve">E </t>
    </r>
    <r>
      <rPr>
        <sz val="10"/>
        <color indexed="62"/>
        <rFont val="Arial"/>
        <family val="2"/>
      </rPr>
      <t>=</t>
    </r>
    <r>
      <rPr>
        <b/>
        <sz val="10"/>
        <color indexed="62"/>
        <rFont val="Arial"/>
        <family val="2"/>
      </rPr>
      <t xml:space="preserve"> A</t>
    </r>
    <r>
      <rPr>
        <sz val="10"/>
        <color indexed="62"/>
        <rFont val="Arial"/>
        <family val="2"/>
      </rPr>
      <t>+</t>
    </r>
    <r>
      <rPr>
        <b/>
        <sz val="10"/>
        <color indexed="62"/>
        <rFont val="Arial"/>
        <family val="2"/>
      </rPr>
      <t>B</t>
    </r>
    <r>
      <rPr>
        <sz val="10"/>
        <color indexed="62"/>
        <rFont val="Arial"/>
        <family val="2"/>
      </rPr>
      <t>+</t>
    </r>
    <r>
      <rPr>
        <b/>
        <sz val="10"/>
        <color indexed="62"/>
        <rFont val="Arial"/>
        <family val="2"/>
      </rPr>
      <t>C</t>
    </r>
    <r>
      <rPr>
        <sz val="10"/>
        <color indexed="62"/>
        <rFont val="Arial"/>
        <family val="2"/>
      </rPr>
      <t>+</t>
    </r>
    <r>
      <rPr>
        <b/>
        <sz val="10"/>
        <color indexed="62"/>
        <rFont val="Arial"/>
        <family val="2"/>
      </rPr>
      <t>D</t>
    </r>
  </si>
  <si>
    <r>
      <t xml:space="preserve">G </t>
    </r>
    <r>
      <rPr>
        <sz val="10"/>
        <color indexed="62"/>
        <rFont val="Arial"/>
        <family val="2"/>
      </rPr>
      <t>=</t>
    </r>
    <r>
      <rPr>
        <b/>
        <sz val="10"/>
        <color indexed="62"/>
        <rFont val="Arial"/>
        <family val="2"/>
      </rPr>
      <t xml:space="preserve"> E </t>
    </r>
    <r>
      <rPr>
        <sz val="10"/>
        <color indexed="62"/>
        <rFont val="Arial"/>
        <family val="2"/>
      </rPr>
      <t>x</t>
    </r>
    <r>
      <rPr>
        <b/>
        <sz val="10"/>
        <color indexed="62"/>
        <rFont val="Arial"/>
        <family val="2"/>
      </rPr>
      <t xml:space="preserve"> F</t>
    </r>
  </si>
  <si>
    <t>Sample project</t>
  </si>
  <si>
    <t>U----R</t>
  </si>
  <si>
    <t>VESMA.COM</t>
  </si>
  <si>
    <t>Pound House</t>
  </si>
  <si>
    <t>Market Square</t>
  </si>
  <si>
    <t>Newent GL 18 1PS</t>
  </si>
  <si>
    <t>+44(0)1531 821350  |  vilnis@vesma.com</t>
  </si>
  <si>
    <t>all about saving energy</t>
  </si>
  <si>
    <t>(project title here)</t>
  </si>
  <si>
    <t>Cost/saving item1</t>
  </si>
  <si>
    <t>Cost/saving item2</t>
  </si>
  <si>
    <t>Cost/saving item3</t>
  </si>
  <si>
    <t>Cost/saving item4</t>
  </si>
  <si>
    <t>To copy and paste this sheet use the 'Copiable' tab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</si>
</sst>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0.0"/>
    <numFmt numFmtId="166" formatCode="0.0%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[$-809]dd\ mmmm\ yyyy"/>
    <numFmt numFmtId="170" formatCode="&quot;£&quot;#,##0.00;[Red]\(&quot;£&quot;#,##0.00\)"/>
    <numFmt numFmtId="171" formatCode="&quot;£&quot;#,##0.0;[Red]\(&quot;£&quot;#,##0.0\)"/>
    <numFmt numFmtId="172" formatCode="&quot;£&quot;#,##0;[Red]\(&quot;£&quot;#,##0\)"/>
    <numFmt numFmtId="173" formatCode="0.000"/>
    <numFmt numFmtId="174" formatCode="#,##0.000"/>
    <numFmt numFmtId="175" formatCode="0.000%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£&quot;#,##0;[Red]\-\ &quot;£&quot;#,##0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sz val="9"/>
      <color indexed="39"/>
      <name val="Tahoma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4"/>
      <name val="Arial"/>
      <family val="2"/>
    </font>
    <font>
      <b/>
      <sz val="9"/>
      <color indexed="39"/>
      <name val="Tahoma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i/>
      <sz val="9"/>
      <color indexed="10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8" fillId="17" borderId="0" applyNumberFormat="0" applyBorder="0" applyAlignment="0" applyProtection="0"/>
    <xf numFmtId="0" fontId="22" fillId="9" borderId="1" applyNumberFormat="0" applyAlignment="0" applyProtection="0"/>
    <xf numFmtId="0" fontId="2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66" fontId="5" fillId="0" borderId="0" xfId="0" applyNumberFormat="1" applyFont="1" applyBorder="1" applyAlignment="1">
      <alignment horizontal="right"/>
    </xf>
    <xf numFmtId="172" fontId="0" fillId="5" borderId="0" xfId="0" applyNumberFormat="1" applyFont="1" applyFill="1" applyBorder="1" applyAlignment="1">
      <alignment horizontal="right"/>
    </xf>
    <xf numFmtId="173" fontId="0" fillId="5" borderId="0" xfId="0" applyNumberFormat="1" applyFont="1" applyFill="1" applyBorder="1" applyAlignment="1">
      <alignment horizontal="right"/>
    </xf>
    <xf numFmtId="172" fontId="0" fillId="6" borderId="0" xfId="0" applyNumberFormat="1" applyFont="1" applyFill="1" applyBorder="1" applyAlignment="1">
      <alignment horizontal="right"/>
    </xf>
    <xf numFmtId="173" fontId="0" fillId="6" borderId="0" xfId="0" applyNumberFormat="1" applyFont="1" applyFill="1" applyBorder="1" applyAlignment="1">
      <alignment horizontal="right"/>
    </xf>
    <xf numFmtId="166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81" fontId="0" fillId="5" borderId="0" xfId="0" applyNumberFormat="1" applyFont="1" applyFill="1" applyBorder="1" applyAlignment="1" applyProtection="1">
      <alignment horizontal="right"/>
      <protection locked="0"/>
    </xf>
    <xf numFmtId="181" fontId="0" fillId="6" borderId="0" xfId="0" applyNumberFormat="1" applyFont="1" applyFill="1" applyBorder="1" applyAlignment="1" applyProtection="1">
      <alignment horizontal="right"/>
      <protection locked="0"/>
    </xf>
    <xf numFmtId="181" fontId="0" fillId="5" borderId="10" xfId="0" applyNumberFormat="1" applyFont="1" applyFill="1" applyBorder="1" applyAlignment="1">
      <alignment horizontal="right"/>
    </xf>
    <xf numFmtId="181" fontId="0" fillId="6" borderId="10" xfId="0" applyNumberFormat="1" applyFont="1" applyFill="1" applyBorder="1" applyAlignment="1">
      <alignment horizontal="right"/>
    </xf>
    <xf numFmtId="181" fontId="2" fillId="5" borderId="10" xfId="0" applyNumberFormat="1" applyFont="1" applyFill="1" applyBorder="1" applyAlignment="1">
      <alignment horizontal="right"/>
    </xf>
    <xf numFmtId="181" fontId="2" fillId="6" borderId="10" xfId="0" applyNumberFormat="1" applyFont="1" applyFill="1" applyBorder="1" applyAlignment="1">
      <alignment horizontal="right"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6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72" fontId="0" fillId="5" borderId="0" xfId="0" applyNumberFormat="1" applyFont="1" applyFill="1" applyBorder="1" applyAlignment="1" applyProtection="1">
      <alignment horizontal="right"/>
      <protection/>
    </xf>
    <xf numFmtId="172" fontId="0" fillId="6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1" fontId="0" fillId="5" borderId="0" xfId="0" applyNumberFormat="1" applyFont="1" applyFill="1" applyBorder="1" applyAlignment="1" applyProtection="1">
      <alignment horizontal="right"/>
      <protection/>
    </xf>
    <xf numFmtId="181" fontId="0" fillId="6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81" fontId="0" fillId="5" borderId="10" xfId="0" applyNumberFormat="1" applyFont="1" applyFill="1" applyBorder="1" applyAlignment="1" applyProtection="1">
      <alignment horizontal="right"/>
      <protection/>
    </xf>
    <xf numFmtId="181" fontId="0" fillId="6" borderId="10" xfId="0" applyNumberFormat="1" applyFont="1" applyFill="1" applyBorder="1" applyAlignment="1" applyProtection="1">
      <alignment horizontal="right"/>
      <protection/>
    </xf>
    <xf numFmtId="173" fontId="0" fillId="5" borderId="0" xfId="0" applyNumberFormat="1" applyFont="1" applyFill="1" applyBorder="1" applyAlignment="1" applyProtection="1">
      <alignment horizontal="right"/>
      <protection/>
    </xf>
    <xf numFmtId="173" fontId="0" fillId="6" borderId="0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181" fontId="2" fillId="5" borderId="10" xfId="0" applyNumberFormat="1" applyFont="1" applyFill="1" applyBorder="1" applyAlignment="1" applyProtection="1">
      <alignment horizontal="right"/>
      <protection/>
    </xf>
    <xf numFmtId="181" fontId="2" fillId="6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166" fontId="5" fillId="0" borderId="0" xfId="0" applyNumberFormat="1" applyFont="1" applyBorder="1" applyAlignment="1" applyProtection="1">
      <alignment horizontal="right"/>
      <protection/>
    </xf>
    <xf numFmtId="0" fontId="30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0" fontId="31" fillId="0" borderId="0" xfId="53" applyAlignment="1">
      <alignment horizontal="right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0" fillId="0" borderId="0" xfId="59" applyFont="1" applyAlignment="1" applyProtection="1">
      <alignment horizontal="left"/>
      <protection/>
    </xf>
    <xf numFmtId="172" fontId="0" fillId="5" borderId="0" xfId="0" applyNumberFormat="1" applyFont="1" applyFill="1" applyBorder="1" applyAlignment="1" applyProtection="1">
      <alignment horizontal="right"/>
      <protection/>
    </xf>
    <xf numFmtId="172" fontId="0" fillId="6" borderId="0" xfId="0" applyNumberFormat="1" applyFont="1" applyFill="1" applyBorder="1" applyAlignment="1" applyProtection="1">
      <alignment horizontal="right"/>
      <protection/>
    </xf>
    <xf numFmtId="181" fontId="0" fillId="5" borderId="0" xfId="0" applyNumberFormat="1" applyFont="1" applyFill="1" applyBorder="1" applyAlignment="1" applyProtection="1">
      <alignment horizontal="right"/>
      <protection/>
    </xf>
    <xf numFmtId="181" fontId="0" fillId="6" borderId="0" xfId="0" applyNumberFormat="1" applyFont="1" applyFill="1" applyBorder="1" applyAlignment="1" applyProtection="1">
      <alignment horizontal="right"/>
      <protection/>
    </xf>
    <xf numFmtId="181" fontId="0" fillId="5" borderId="10" xfId="0" applyNumberFormat="1" applyFont="1" applyFill="1" applyBorder="1" applyAlignment="1" applyProtection="1">
      <alignment horizontal="right"/>
      <protection/>
    </xf>
    <xf numFmtId="181" fontId="0" fillId="6" borderId="10" xfId="0" applyNumberFormat="1" applyFont="1" applyFill="1" applyBorder="1" applyAlignment="1" applyProtection="1">
      <alignment horizontal="right"/>
      <protection/>
    </xf>
    <xf numFmtId="173" fontId="0" fillId="5" borderId="0" xfId="0" applyNumberFormat="1" applyFont="1" applyFill="1" applyBorder="1" applyAlignment="1" applyProtection="1">
      <alignment horizontal="right"/>
      <protection/>
    </xf>
    <xf numFmtId="173" fontId="0" fillId="6" borderId="0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3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vesma.com/traini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76200</xdr:rowOff>
    </xdr:from>
    <xdr:to>
      <xdr:col>2</xdr:col>
      <xdr:colOff>323850</xdr:colOff>
      <xdr:row>25</xdr:row>
      <xdr:rowOff>142875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266700" y="4086225"/>
          <a:ext cx="22288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Click here for energy training courses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showGridLines="0" showRowColHeaders="0" showZeros="0" zoomScale="120" zoomScaleNormal="120" zoomScalePageLayoutView="0" workbookViewId="0" topLeftCell="A1">
      <selection activeCell="D11" sqref="D11"/>
    </sheetView>
  </sheetViews>
  <sheetFormatPr defaultColWidth="9.140625" defaultRowHeight="12.75"/>
  <cols>
    <col min="1" max="1" width="3.7109375" style="26" customWidth="1"/>
    <col min="2" max="2" width="25.00390625" style="33" customWidth="1"/>
    <col min="3" max="3" width="12.57421875" style="29" customWidth="1"/>
    <col min="4" max="8" width="9.8515625" style="29" customWidth="1"/>
    <col min="9" max="11" width="9.140625" style="26" customWidth="1"/>
    <col min="12" max="12" width="3.421875" style="26" customWidth="1"/>
    <col min="13" max="16384" width="9.140625" style="26" customWidth="1"/>
  </cols>
  <sheetData>
    <row r="1" spans="2:8" ht="18">
      <c r="B1" s="24" t="s">
        <v>26</v>
      </c>
      <c r="C1" s="25"/>
      <c r="D1" s="25"/>
      <c r="E1" s="25"/>
      <c r="F1" s="25"/>
      <c r="G1" s="25"/>
      <c r="H1" s="25"/>
    </row>
    <row r="2" ht="12.75"/>
    <row r="3" spans="2:3" ht="12.75">
      <c r="B3" s="27" t="s">
        <v>16</v>
      </c>
      <c r="C3" s="28">
        <v>0.16</v>
      </c>
    </row>
    <row r="4" ht="12.75"/>
    <row r="5" spans="2:11" ht="12.75">
      <c r="B5" s="30" t="s">
        <v>15</v>
      </c>
      <c r="C5" s="31" t="s">
        <v>4</v>
      </c>
      <c r="D5" s="32" t="s">
        <v>5</v>
      </c>
      <c r="E5" s="31" t="s">
        <v>6</v>
      </c>
      <c r="F5" s="32" t="s">
        <v>7</v>
      </c>
      <c r="G5" s="31" t="s">
        <v>8</v>
      </c>
      <c r="H5" s="32" t="s">
        <v>9</v>
      </c>
      <c r="I5" s="31" t="s">
        <v>19</v>
      </c>
      <c r="J5" s="32" t="s">
        <v>20</v>
      </c>
      <c r="K5" s="31" t="s">
        <v>21</v>
      </c>
    </row>
    <row r="6" spans="3:11" ht="12.75">
      <c r="C6" s="31"/>
      <c r="D6" s="32"/>
      <c r="E6" s="31"/>
      <c r="F6" s="32"/>
      <c r="G6" s="31"/>
      <c r="H6" s="32"/>
      <c r="I6" s="31"/>
      <c r="J6" s="32"/>
      <c r="K6" s="31"/>
    </row>
    <row r="7" spans="2:13" ht="12.75">
      <c r="B7" s="33" t="s">
        <v>3</v>
      </c>
      <c r="C7" s="34">
        <v>-60000</v>
      </c>
      <c r="D7" s="35">
        <v>0</v>
      </c>
      <c r="E7" s="34">
        <v>0</v>
      </c>
      <c r="F7" s="35">
        <v>0</v>
      </c>
      <c r="G7" s="34">
        <v>0</v>
      </c>
      <c r="H7" s="35">
        <v>0</v>
      </c>
      <c r="I7" s="34">
        <v>0</v>
      </c>
      <c r="J7" s="35"/>
      <c r="K7" s="34"/>
      <c r="M7" s="36" t="s">
        <v>0</v>
      </c>
    </row>
    <row r="8" spans="2:13" ht="12.75">
      <c r="B8" s="33" t="s">
        <v>13</v>
      </c>
      <c r="C8" s="34">
        <v>-400</v>
      </c>
      <c r="D8" s="35">
        <v>-1200</v>
      </c>
      <c r="E8" s="34">
        <v>-1440</v>
      </c>
      <c r="F8" s="35">
        <v>-1728</v>
      </c>
      <c r="G8" s="34">
        <v>-2073.6</v>
      </c>
      <c r="H8" s="35">
        <v>-2419.2</v>
      </c>
      <c r="I8" s="34">
        <v>-2764.8</v>
      </c>
      <c r="J8" s="35">
        <v>-3110.4</v>
      </c>
      <c r="K8" s="34"/>
      <c r="M8" s="36" t="s">
        <v>1</v>
      </c>
    </row>
    <row r="9" spans="2:13" ht="12.75">
      <c r="B9" s="33" t="s">
        <v>12</v>
      </c>
      <c r="C9" s="34"/>
      <c r="D9" s="35">
        <v>-500</v>
      </c>
      <c r="E9" s="34">
        <v>-750</v>
      </c>
      <c r="F9" s="35">
        <v>-1500</v>
      </c>
      <c r="G9" s="34">
        <v>-750</v>
      </c>
      <c r="H9" s="35">
        <v>-750</v>
      </c>
      <c r="I9" s="34">
        <v>-750</v>
      </c>
      <c r="J9" s="35">
        <v>-750</v>
      </c>
      <c r="K9" s="34"/>
      <c r="M9" s="36" t="s">
        <v>2</v>
      </c>
    </row>
    <row r="10" spans="2:13" ht="12.75">
      <c r="B10" s="33" t="s">
        <v>14</v>
      </c>
      <c r="C10" s="34">
        <v>8000</v>
      </c>
      <c r="D10" s="35">
        <v>24000</v>
      </c>
      <c r="E10" s="34">
        <v>28800</v>
      </c>
      <c r="F10" s="35">
        <v>34560</v>
      </c>
      <c r="G10" s="34">
        <v>41472</v>
      </c>
      <c r="H10" s="35">
        <v>48384</v>
      </c>
      <c r="I10" s="34">
        <v>55296</v>
      </c>
      <c r="J10" s="35">
        <v>62208</v>
      </c>
      <c r="K10" s="34"/>
      <c r="M10" s="36" t="s">
        <v>22</v>
      </c>
    </row>
    <row r="11" spans="2:13" ht="12.75">
      <c r="B11" s="33" t="s">
        <v>10</v>
      </c>
      <c r="C11" s="37">
        <f aca="true" t="shared" si="0" ref="C11:K11">SUM(C7:C10)</f>
        <v>-52400</v>
      </c>
      <c r="D11" s="38">
        <f t="shared" si="0"/>
        <v>22300</v>
      </c>
      <c r="E11" s="37">
        <f t="shared" si="0"/>
        <v>26610</v>
      </c>
      <c r="F11" s="38">
        <f t="shared" si="0"/>
        <v>31332</v>
      </c>
      <c r="G11" s="37">
        <f t="shared" si="0"/>
        <v>38648.4</v>
      </c>
      <c r="H11" s="38">
        <f t="shared" si="0"/>
        <v>45214.8</v>
      </c>
      <c r="I11" s="37">
        <f t="shared" si="0"/>
        <v>51781.2</v>
      </c>
      <c r="J11" s="38">
        <f t="shared" si="0"/>
        <v>58347.6</v>
      </c>
      <c r="K11" s="37">
        <f t="shared" si="0"/>
        <v>0</v>
      </c>
      <c r="M11" s="36" t="s">
        <v>24</v>
      </c>
    </row>
    <row r="12" spans="2:13" ht="12.75">
      <c r="B12" s="33" t="str">
        <f>"Discount factor at "&amp;TEXT($C$3*100,"#0.0")&amp;"%"</f>
        <v>Discount factor at 16.0%</v>
      </c>
      <c r="C12" s="39">
        <f>1/(1+$C$3)^(COLUMNS($C$4:C4)-1)</f>
        <v>1</v>
      </c>
      <c r="D12" s="40">
        <f>1/(1+$C$3)^(COLUMNS($C$4:D4)-1)</f>
        <v>0.8620689655172414</v>
      </c>
      <c r="E12" s="39">
        <f>1/(1+$C$3)^(COLUMNS($C$4:E4)-1)</f>
        <v>0.7431629013079668</v>
      </c>
      <c r="F12" s="40">
        <f>1/(1+$C$3)^(COLUMNS($C$4:F4)-1)</f>
        <v>0.6406576735413507</v>
      </c>
      <c r="G12" s="39">
        <f>1/(1+$C$3)^(COLUMNS($C$4:G4)-1)</f>
        <v>0.5522910978804747</v>
      </c>
      <c r="H12" s="40">
        <f>1/(1+$C$3)^(COLUMNS($C$4:H4)-1)</f>
        <v>0.47611301541420237</v>
      </c>
      <c r="I12" s="39">
        <f>1/(1+$C$3)^(COLUMNS($C$4:I4)-1)</f>
        <v>0.41044225466741585</v>
      </c>
      <c r="J12" s="40">
        <f>1/(1+$C$3)^(COLUMNS($C$4:J4)-1)</f>
        <v>0.3538295298857034</v>
      </c>
      <c r="K12" s="39">
        <f>1/(1+$C$3)^(COLUMNS($C$4:K4)-1)</f>
        <v>0.3050254567980201</v>
      </c>
      <c r="M12" s="36" t="s">
        <v>23</v>
      </c>
    </row>
    <row r="13" spans="2:13" ht="12.75">
      <c r="B13" s="41" t="s">
        <v>11</v>
      </c>
      <c r="C13" s="42">
        <f aca="true" t="shared" si="1" ref="C13:H13">C12*C11</f>
        <v>-52400</v>
      </c>
      <c r="D13" s="43">
        <f t="shared" si="1"/>
        <v>19224.137931034486</v>
      </c>
      <c r="E13" s="42">
        <f t="shared" si="1"/>
        <v>19775.564803804995</v>
      </c>
      <c r="F13" s="43">
        <f t="shared" si="1"/>
        <v>20073.0862273976</v>
      </c>
      <c r="G13" s="42">
        <f t="shared" si="1"/>
        <v>21345.16726732374</v>
      </c>
      <c r="H13" s="43">
        <f t="shared" si="1"/>
        <v>21527.354769350077</v>
      </c>
      <c r="I13" s="42">
        <f>I12*I11</f>
        <v>21253.192477384393</v>
      </c>
      <c r="J13" s="43">
        <f>J12*J11</f>
        <v>20645.103877959067</v>
      </c>
      <c r="K13" s="42">
        <f>K12*K11</f>
        <v>0</v>
      </c>
      <c r="M13" s="36" t="s">
        <v>25</v>
      </c>
    </row>
    <row r="14" ht="12.75"/>
    <row r="15" spans="2:3" ht="15">
      <c r="B15" s="44" t="s">
        <v>18</v>
      </c>
      <c r="C15" s="45">
        <f>SUM(C13:K13)</f>
        <v>91443.60735425437</v>
      </c>
    </row>
    <row r="16" spans="2:3" ht="15">
      <c r="B16" s="46" t="s">
        <v>17</v>
      </c>
      <c r="C16" s="47">
        <f>IRR(C11:K11)</f>
        <v>0.546774120560011</v>
      </c>
    </row>
    <row r="17" ht="12.75"/>
    <row r="18" ht="12.75"/>
    <row r="19" ht="12.75"/>
    <row r="20" ht="12.75"/>
    <row r="21" ht="12.75"/>
    <row r="22" ht="12.75"/>
    <row r="23" ht="12.75">
      <c r="B23" s="48" t="s">
        <v>27</v>
      </c>
    </row>
  </sheetData>
  <sheetProtection password="DC93" sheet="1" objects="1" scenarios="1"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K24"/>
  <sheetViews>
    <sheetView showGridLines="0" showRowColHeaders="0" showZeros="0" tabSelected="1" zoomScale="120" zoomScaleNormal="120" zoomScalePageLayoutView="0" workbookViewId="0" topLeftCell="A1">
      <selection activeCell="B1" sqref="B1:F1"/>
    </sheetView>
  </sheetViews>
  <sheetFormatPr defaultColWidth="9.140625" defaultRowHeight="12.75"/>
  <cols>
    <col min="1" max="1" width="3.57421875" style="0" customWidth="1"/>
    <col min="2" max="2" width="29.00390625" style="4" customWidth="1"/>
    <col min="3" max="8" width="9.8515625" style="3" customWidth="1"/>
  </cols>
  <sheetData>
    <row r="1" spans="2:8" ht="18">
      <c r="B1" s="53" t="s">
        <v>34</v>
      </c>
      <c r="C1" s="53"/>
      <c r="D1" s="53"/>
      <c r="E1" s="53"/>
      <c r="F1" s="53"/>
      <c r="G1" s="2"/>
      <c r="H1" s="2"/>
    </row>
    <row r="3" spans="2:3" ht="12.75">
      <c r="B3" s="7" t="s">
        <v>16</v>
      </c>
      <c r="C3" s="16">
        <v>0.05</v>
      </c>
    </row>
    <row r="5" spans="2:11" ht="12.75">
      <c r="B5" s="6" t="s">
        <v>15</v>
      </c>
      <c r="C5" s="12" t="s">
        <v>4</v>
      </c>
      <c r="D5" s="14" t="s">
        <v>5</v>
      </c>
      <c r="E5" s="12" t="s">
        <v>6</v>
      </c>
      <c r="F5" s="14" t="s">
        <v>7</v>
      </c>
      <c r="G5" s="12" t="s">
        <v>8</v>
      </c>
      <c r="H5" s="14" t="s">
        <v>9</v>
      </c>
      <c r="I5" s="12" t="s">
        <v>19</v>
      </c>
      <c r="J5" s="14" t="s">
        <v>20</v>
      </c>
      <c r="K5" s="12" t="s">
        <v>21</v>
      </c>
    </row>
    <row r="6" spans="3:11" ht="12.75">
      <c r="C6" s="12"/>
      <c r="D6" s="14"/>
      <c r="E6" s="12"/>
      <c r="F6" s="14"/>
      <c r="G6" s="12"/>
      <c r="H6" s="14"/>
      <c r="I6" s="12"/>
      <c r="J6" s="14"/>
      <c r="K6" s="12"/>
    </row>
    <row r="7" spans="2:11" ht="12.75">
      <c r="B7" s="17" t="s">
        <v>35</v>
      </c>
      <c r="C7" s="18"/>
      <c r="D7" s="19"/>
      <c r="E7" s="18"/>
      <c r="F7" s="19"/>
      <c r="G7" s="18"/>
      <c r="H7" s="19"/>
      <c r="I7" s="18"/>
      <c r="J7" s="19"/>
      <c r="K7" s="18"/>
    </row>
    <row r="8" spans="2:11" ht="12.75">
      <c r="B8" s="17" t="s">
        <v>36</v>
      </c>
      <c r="C8" s="18"/>
      <c r="D8" s="19"/>
      <c r="E8" s="18"/>
      <c r="F8" s="19"/>
      <c r="G8" s="18"/>
      <c r="H8" s="19"/>
      <c r="I8" s="18"/>
      <c r="J8" s="19"/>
      <c r="K8" s="18"/>
    </row>
    <row r="9" spans="2:11" ht="12.75">
      <c r="B9" s="17" t="s">
        <v>37</v>
      </c>
      <c r="C9" s="18"/>
      <c r="D9" s="19"/>
      <c r="E9" s="18"/>
      <c r="F9" s="19"/>
      <c r="G9" s="18"/>
      <c r="H9" s="19"/>
      <c r="I9" s="18"/>
      <c r="J9" s="19"/>
      <c r="K9" s="18"/>
    </row>
    <row r="10" spans="2:11" ht="12.75">
      <c r="B10" s="17" t="s">
        <v>38</v>
      </c>
      <c r="C10" s="18"/>
      <c r="D10" s="19"/>
      <c r="E10" s="18"/>
      <c r="F10" s="19"/>
      <c r="G10" s="18"/>
      <c r="H10" s="19"/>
      <c r="I10" s="18"/>
      <c r="J10" s="19"/>
      <c r="K10" s="18"/>
    </row>
    <row r="11" spans="2:11" ht="12.75">
      <c r="B11" s="4" t="s">
        <v>10</v>
      </c>
      <c r="C11" s="20">
        <f aca="true" t="shared" si="0" ref="C11:K11">SUM(C7:C10)</f>
        <v>0</v>
      </c>
      <c r="D11" s="21">
        <f t="shared" si="0"/>
        <v>0</v>
      </c>
      <c r="E11" s="20">
        <f t="shared" si="0"/>
        <v>0</v>
      </c>
      <c r="F11" s="21">
        <f t="shared" si="0"/>
        <v>0</v>
      </c>
      <c r="G11" s="20">
        <f t="shared" si="0"/>
        <v>0</v>
      </c>
      <c r="H11" s="21">
        <f t="shared" si="0"/>
        <v>0</v>
      </c>
      <c r="I11" s="20">
        <f t="shared" si="0"/>
        <v>0</v>
      </c>
      <c r="J11" s="21">
        <f t="shared" si="0"/>
        <v>0</v>
      </c>
      <c r="K11" s="20">
        <f t="shared" si="0"/>
        <v>0</v>
      </c>
    </row>
    <row r="12" spans="2:11" ht="12.75">
      <c r="B12" s="4" t="str">
        <f>"Discount factor at "&amp;TEXT($C$3*100,"#0.0")&amp;"%"</f>
        <v>Discount factor at 5.0%</v>
      </c>
      <c r="C12" s="13">
        <f>1/(1+$C$3)^(COLUMNS($C$4:C4)-1)</f>
        <v>1</v>
      </c>
      <c r="D12" s="15">
        <f>1/(1+$C$3)^(COLUMNS($C$4:D4)-1)</f>
        <v>0.9523809523809523</v>
      </c>
      <c r="E12" s="13">
        <f>1/(1+$C$3)^(COLUMNS($C$4:E4)-1)</f>
        <v>0.9070294784580498</v>
      </c>
      <c r="F12" s="15">
        <f>1/(1+$C$3)^(COLUMNS($C$4:F4)-1)</f>
        <v>0.863837598531476</v>
      </c>
      <c r="G12" s="13">
        <f>1/(1+$C$3)^(COLUMNS($C$4:G4)-1)</f>
        <v>0.822702474791882</v>
      </c>
      <c r="H12" s="15">
        <f>1/(1+$C$3)^(COLUMNS($C$4:H4)-1)</f>
        <v>0.783526166468459</v>
      </c>
      <c r="I12" s="13">
        <f>1/(1+$C$3)^(COLUMNS($C$4:I4)-1)</f>
        <v>0.7462153966366276</v>
      </c>
      <c r="J12" s="15">
        <f>1/(1+$C$3)^(COLUMNS($C$4:J4)-1)</f>
        <v>0.7106813301301215</v>
      </c>
      <c r="K12" s="13">
        <f>1/(1+$C$3)^(COLUMNS($C$4:K4)-1)</f>
        <v>0.6768393620286872</v>
      </c>
    </row>
    <row r="13" spans="2:11" ht="12.75">
      <c r="B13" s="5" t="s">
        <v>11</v>
      </c>
      <c r="C13" s="22">
        <f aca="true" t="shared" si="1" ref="C13:K13">C12*C11</f>
        <v>0</v>
      </c>
      <c r="D13" s="23">
        <f t="shared" si="1"/>
        <v>0</v>
      </c>
      <c r="E13" s="22">
        <f t="shared" si="1"/>
        <v>0</v>
      </c>
      <c r="F13" s="23">
        <f t="shared" si="1"/>
        <v>0</v>
      </c>
      <c r="G13" s="22">
        <f t="shared" si="1"/>
        <v>0</v>
      </c>
      <c r="H13" s="23">
        <f t="shared" si="1"/>
        <v>0</v>
      </c>
      <c r="I13" s="22">
        <f t="shared" si="1"/>
        <v>0</v>
      </c>
      <c r="J13" s="23">
        <f t="shared" si="1"/>
        <v>0</v>
      </c>
      <c r="K13" s="22">
        <f t="shared" si="1"/>
        <v>0</v>
      </c>
    </row>
    <row r="15" spans="2:3" ht="15">
      <c r="B15" s="9" t="s">
        <v>18</v>
      </c>
      <c r="C15" s="8">
        <f>SUM(C13:K13)</f>
        <v>0</v>
      </c>
    </row>
    <row r="16" spans="2:11" s="3" customFormat="1" ht="15">
      <c r="B16" s="10" t="s">
        <v>17</v>
      </c>
      <c r="C16" s="11" t="e">
        <f>IRR(C11:K11)</f>
        <v>#NUM!</v>
      </c>
      <c r="E16" s="67" t="s">
        <v>39</v>
      </c>
      <c r="I16"/>
      <c r="J16"/>
      <c r="K16"/>
    </row>
    <row r="19" ht="12.75">
      <c r="B19" s="51" t="s">
        <v>28</v>
      </c>
    </row>
    <row r="20" spans="2:5" ht="12.75">
      <c r="B20" s="49" t="s">
        <v>33</v>
      </c>
      <c r="E20" s="52"/>
    </row>
    <row r="21" ht="12.75">
      <c r="B21" s="1" t="s">
        <v>29</v>
      </c>
    </row>
    <row r="22" ht="12.75">
      <c r="B22" s="1" t="s">
        <v>30</v>
      </c>
    </row>
    <row r="23" ht="12.75">
      <c r="B23" s="1" t="s">
        <v>31</v>
      </c>
    </row>
    <row r="24" ht="12.75">
      <c r="B24" s="50" t="s">
        <v>32</v>
      </c>
    </row>
  </sheetData>
  <sheetProtection password="DC93" sheet="1" objects="1" scenarios="1" selectLockedCells="1"/>
  <mergeCells count="1">
    <mergeCell ref="B1:F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24"/>
  <sheetViews>
    <sheetView showGridLines="0" showRowColHeaders="0" showZeros="0" zoomScale="120" zoomScaleNormal="120" workbookViewId="0" topLeftCell="A1">
      <selection activeCell="E8" sqref="E8"/>
    </sheetView>
  </sheetViews>
  <sheetFormatPr defaultColWidth="9.140625" defaultRowHeight="12.75"/>
  <cols>
    <col min="1" max="1" width="3.57421875" style="0" customWidth="1"/>
    <col min="2" max="2" width="29.00390625" style="54" customWidth="1"/>
    <col min="3" max="8" width="9.8515625" style="2" customWidth="1"/>
  </cols>
  <sheetData>
    <row r="1" spans="1:11" ht="18">
      <c r="A1" s="26"/>
      <c r="B1" s="55" t="str">
        <f>'Live case'!B1:F1&amp;""</f>
        <v>(project title here)</v>
      </c>
      <c r="C1" s="55"/>
      <c r="D1" s="55"/>
      <c r="E1" s="55"/>
      <c r="F1" s="55"/>
      <c r="G1" s="25"/>
      <c r="H1" s="25"/>
      <c r="I1" s="26"/>
      <c r="J1" s="26"/>
      <c r="K1" s="26"/>
    </row>
    <row r="2" spans="1:11" ht="12.75">
      <c r="A2" s="26"/>
      <c r="B2" s="56"/>
      <c r="C2" s="25"/>
      <c r="D2" s="25"/>
      <c r="E2" s="25"/>
      <c r="F2" s="25"/>
      <c r="G2" s="25"/>
      <c r="H2" s="25"/>
      <c r="I2" s="26"/>
      <c r="J2" s="26"/>
      <c r="K2" s="26"/>
    </row>
    <row r="3" spans="1:11" ht="12.75">
      <c r="A3" s="26"/>
      <c r="B3" s="27" t="str">
        <f>'Live case'!B3</f>
        <v>Test rate of discount:</v>
      </c>
      <c r="C3" s="57">
        <f>'Live case'!C3</f>
        <v>0.05</v>
      </c>
      <c r="D3" s="25"/>
      <c r="E3" s="25"/>
      <c r="F3" s="25"/>
      <c r="G3" s="25"/>
      <c r="H3" s="25"/>
      <c r="I3" s="26"/>
      <c r="J3" s="26"/>
      <c r="K3" s="26"/>
    </row>
    <row r="4" spans="1:11" ht="12.75">
      <c r="A4" s="26"/>
      <c r="B4" s="56"/>
      <c r="C4" s="25"/>
      <c r="D4" s="25"/>
      <c r="E4" s="25"/>
      <c r="F4" s="25"/>
      <c r="G4" s="25"/>
      <c r="H4" s="25"/>
      <c r="I4" s="26"/>
      <c r="J4" s="26"/>
      <c r="K4" s="26"/>
    </row>
    <row r="5" spans="1:11" ht="12.75">
      <c r="A5" s="26"/>
      <c r="B5" s="30" t="str">
        <f>'Live case'!B5</f>
        <v>Expenditure and income</v>
      </c>
      <c r="C5" s="58" t="str">
        <f>'Live case'!C5</f>
        <v>Year 0</v>
      </c>
      <c r="D5" s="59" t="str">
        <f>'Live case'!D5</f>
        <v>Year 1</v>
      </c>
      <c r="E5" s="58" t="str">
        <f>'Live case'!E5</f>
        <v>Year 2</v>
      </c>
      <c r="F5" s="59" t="str">
        <f>'Live case'!F5</f>
        <v>Year 3</v>
      </c>
      <c r="G5" s="58" t="str">
        <f>'Live case'!G5</f>
        <v>Year 4</v>
      </c>
      <c r="H5" s="59" t="str">
        <f>'Live case'!H5</f>
        <v>Year 5</v>
      </c>
      <c r="I5" s="58" t="str">
        <f>'Live case'!I5</f>
        <v>Year 6</v>
      </c>
      <c r="J5" s="59" t="str">
        <f>'Live case'!J5</f>
        <v>Year 7</v>
      </c>
      <c r="K5" s="58" t="str">
        <f>'Live case'!K5</f>
        <v>Year 8</v>
      </c>
    </row>
    <row r="6" spans="1:11" ht="12.75">
      <c r="A6" s="26"/>
      <c r="B6" s="56"/>
      <c r="C6" s="58"/>
      <c r="D6" s="59"/>
      <c r="E6" s="58"/>
      <c r="F6" s="59"/>
      <c r="G6" s="58"/>
      <c r="H6" s="59"/>
      <c r="I6" s="58"/>
      <c r="J6" s="59"/>
      <c r="K6" s="58"/>
    </row>
    <row r="7" spans="1:11" ht="12.75">
      <c r="A7" s="26"/>
      <c r="B7" s="27" t="str">
        <f>'Live case'!B7&amp;""</f>
        <v>Cost/saving item1</v>
      </c>
      <c r="C7" s="60">
        <f>'Live case'!C7</f>
        <v>0</v>
      </c>
      <c r="D7" s="61">
        <f>'Live case'!D7</f>
        <v>0</v>
      </c>
      <c r="E7" s="60">
        <f>'Live case'!E7</f>
        <v>0</v>
      </c>
      <c r="F7" s="61">
        <f>'Live case'!F7</f>
        <v>0</v>
      </c>
      <c r="G7" s="60">
        <f>'Live case'!G7</f>
        <v>0</v>
      </c>
      <c r="H7" s="61">
        <f>'Live case'!H7</f>
        <v>0</v>
      </c>
      <c r="I7" s="60">
        <f>'Live case'!I7</f>
        <v>0</v>
      </c>
      <c r="J7" s="61">
        <f>'Live case'!J7</f>
        <v>0</v>
      </c>
      <c r="K7" s="60">
        <f>'Live case'!K7</f>
        <v>0</v>
      </c>
    </row>
    <row r="8" spans="1:11" ht="12.75">
      <c r="A8" s="26"/>
      <c r="B8" s="27" t="str">
        <f>'Live case'!B8&amp;""</f>
        <v>Cost/saving item2</v>
      </c>
      <c r="C8" s="60">
        <f>'Live case'!C8</f>
        <v>0</v>
      </c>
      <c r="D8" s="61">
        <f>'Live case'!D8</f>
        <v>0</v>
      </c>
      <c r="E8" s="60">
        <f>'Live case'!E8</f>
        <v>0</v>
      </c>
      <c r="F8" s="61">
        <f>'Live case'!F8</f>
        <v>0</v>
      </c>
      <c r="G8" s="60">
        <f>'Live case'!G8</f>
        <v>0</v>
      </c>
      <c r="H8" s="61">
        <f>'Live case'!H8</f>
        <v>0</v>
      </c>
      <c r="I8" s="60">
        <f>'Live case'!I8</f>
        <v>0</v>
      </c>
      <c r="J8" s="61">
        <f>'Live case'!J8</f>
        <v>0</v>
      </c>
      <c r="K8" s="60">
        <f>'Live case'!K8</f>
        <v>0</v>
      </c>
    </row>
    <row r="9" spans="1:11" ht="12.75">
      <c r="A9" s="26"/>
      <c r="B9" s="27" t="str">
        <f>'Live case'!B9&amp;""</f>
        <v>Cost/saving item3</v>
      </c>
      <c r="C9" s="60">
        <f>'Live case'!C9</f>
        <v>0</v>
      </c>
      <c r="D9" s="61">
        <f>'Live case'!D9</f>
        <v>0</v>
      </c>
      <c r="E9" s="60">
        <f>'Live case'!E9</f>
        <v>0</v>
      </c>
      <c r="F9" s="61">
        <f>'Live case'!F9</f>
        <v>0</v>
      </c>
      <c r="G9" s="60">
        <f>'Live case'!G9</f>
        <v>0</v>
      </c>
      <c r="H9" s="61">
        <f>'Live case'!H9</f>
        <v>0</v>
      </c>
      <c r="I9" s="60">
        <f>'Live case'!I9</f>
        <v>0</v>
      </c>
      <c r="J9" s="61">
        <f>'Live case'!J9</f>
        <v>0</v>
      </c>
      <c r="K9" s="60">
        <f>'Live case'!K9</f>
        <v>0</v>
      </c>
    </row>
    <row r="10" spans="1:11" ht="12.75">
      <c r="A10" s="26"/>
      <c r="B10" s="27" t="str">
        <f>'Live case'!B10&amp;""</f>
        <v>Cost/saving item4</v>
      </c>
      <c r="C10" s="60">
        <f>'Live case'!C10</f>
        <v>0</v>
      </c>
      <c r="D10" s="61">
        <f>'Live case'!D10</f>
        <v>0</v>
      </c>
      <c r="E10" s="60">
        <f>'Live case'!E10</f>
        <v>0</v>
      </c>
      <c r="F10" s="61">
        <f>'Live case'!F10</f>
        <v>0</v>
      </c>
      <c r="G10" s="60">
        <f>'Live case'!G10</f>
        <v>0</v>
      </c>
      <c r="H10" s="61">
        <f>'Live case'!H10</f>
        <v>0</v>
      </c>
      <c r="I10" s="60">
        <f>'Live case'!I10</f>
        <v>0</v>
      </c>
      <c r="J10" s="61">
        <f>'Live case'!J10</f>
        <v>0</v>
      </c>
      <c r="K10" s="60">
        <f>'Live case'!K10</f>
        <v>0</v>
      </c>
    </row>
    <row r="11" spans="1:11" ht="12.75">
      <c r="A11" s="26"/>
      <c r="B11" s="27" t="str">
        <f>'Live case'!B11&amp;""</f>
        <v>Simple cash flow</v>
      </c>
      <c r="C11" s="62">
        <f>'Live case'!C11</f>
        <v>0</v>
      </c>
      <c r="D11" s="63">
        <f>'Live case'!D11</f>
        <v>0</v>
      </c>
      <c r="E11" s="62">
        <f>'Live case'!E11</f>
        <v>0</v>
      </c>
      <c r="F11" s="63">
        <f>'Live case'!F11</f>
        <v>0</v>
      </c>
      <c r="G11" s="62">
        <f>'Live case'!G11</f>
        <v>0</v>
      </c>
      <c r="H11" s="63">
        <f>'Live case'!H11</f>
        <v>0</v>
      </c>
      <c r="I11" s="62">
        <f>'Live case'!I11</f>
        <v>0</v>
      </c>
      <c r="J11" s="63">
        <f>'Live case'!J11</f>
        <v>0</v>
      </c>
      <c r="K11" s="62">
        <f>'Live case'!K11</f>
        <v>0</v>
      </c>
    </row>
    <row r="12" spans="1:11" ht="12.75">
      <c r="A12" s="26"/>
      <c r="B12" s="56" t="str">
        <f>'Live case'!B12</f>
        <v>Discount factor at 5.0%</v>
      </c>
      <c r="C12" s="64">
        <f>'Live case'!C12</f>
        <v>1</v>
      </c>
      <c r="D12" s="65">
        <f>'Live case'!D12</f>
        <v>0.9523809523809523</v>
      </c>
      <c r="E12" s="64">
        <f>'Live case'!E12</f>
        <v>0.9070294784580498</v>
      </c>
      <c r="F12" s="65">
        <f>'Live case'!F12</f>
        <v>0.863837598531476</v>
      </c>
      <c r="G12" s="64">
        <f>'Live case'!G12</f>
        <v>0.822702474791882</v>
      </c>
      <c r="H12" s="65">
        <f>'Live case'!H12</f>
        <v>0.783526166468459</v>
      </c>
      <c r="I12" s="64">
        <f>'Live case'!I12</f>
        <v>0.7462153966366276</v>
      </c>
      <c r="J12" s="65">
        <f>'Live case'!J12</f>
        <v>0.7106813301301215</v>
      </c>
      <c r="K12" s="64">
        <f>'Live case'!K12</f>
        <v>0.6768393620286872</v>
      </c>
    </row>
    <row r="13" spans="1:11" ht="12.75">
      <c r="A13" s="26"/>
      <c r="B13" s="66" t="str">
        <f>'Live case'!B13</f>
        <v>Discounted cash flow</v>
      </c>
      <c r="C13" s="42">
        <f>'Live case'!C13</f>
        <v>0</v>
      </c>
      <c r="D13" s="43">
        <f>'Live case'!D13</f>
        <v>0</v>
      </c>
      <c r="E13" s="42">
        <f>'Live case'!E13</f>
        <v>0</v>
      </c>
      <c r="F13" s="43">
        <f>'Live case'!F13</f>
        <v>0</v>
      </c>
      <c r="G13" s="42">
        <f>'Live case'!G13</f>
        <v>0</v>
      </c>
      <c r="H13" s="43">
        <f>'Live case'!H13</f>
        <v>0</v>
      </c>
      <c r="I13" s="42">
        <f>'Live case'!I13</f>
        <v>0</v>
      </c>
      <c r="J13" s="43">
        <f>'Live case'!J13</f>
        <v>0</v>
      </c>
      <c r="K13" s="42">
        <f>'Live case'!K13</f>
        <v>0</v>
      </c>
    </row>
    <row r="14" spans="1:11" ht="12.75">
      <c r="A14" s="26"/>
      <c r="B14" s="56"/>
      <c r="C14" s="25"/>
      <c r="D14" s="25"/>
      <c r="E14" s="25"/>
      <c r="F14" s="25"/>
      <c r="G14" s="25"/>
      <c r="H14" s="25"/>
      <c r="I14" s="26"/>
      <c r="J14" s="26"/>
      <c r="K14" s="26"/>
    </row>
    <row r="15" spans="1:11" ht="15">
      <c r="A15" s="26"/>
      <c r="B15" s="44" t="str">
        <f>'Live case'!B15</f>
        <v>Net present value:</v>
      </c>
      <c r="C15" s="45">
        <f>'Live case'!C15</f>
        <v>0</v>
      </c>
      <c r="D15" s="25"/>
      <c r="E15" s="25"/>
      <c r="F15" s="25"/>
      <c r="G15" s="25"/>
      <c r="H15" s="25"/>
      <c r="I15" s="26"/>
      <c r="J15" s="26"/>
      <c r="K15" s="26"/>
    </row>
    <row r="16" spans="1:11" s="2" customFormat="1" ht="15">
      <c r="A16" s="25"/>
      <c r="B16" s="46" t="str">
        <f>'Live case'!B16</f>
        <v>Internal rate of return:</v>
      </c>
      <c r="C16" s="47" t="e">
        <f>IF(ISNA('Live case'!C160),"?",'Live case'!C16)</f>
        <v>#NUM!</v>
      </c>
      <c r="D16" s="25"/>
      <c r="E16" s="25"/>
      <c r="F16" s="25"/>
      <c r="G16" s="25"/>
      <c r="H16" s="25"/>
      <c r="I16" s="26"/>
      <c r="J16" s="26"/>
      <c r="K16" s="26"/>
    </row>
    <row r="19" ht="12.75">
      <c r="B19" s="51"/>
    </row>
    <row r="20" spans="2:5" ht="12.75">
      <c r="B20" s="49"/>
      <c r="E20" s="52"/>
    </row>
    <row r="21" ht="12.75">
      <c r="B21" s="1"/>
    </row>
    <row r="22" ht="12.75">
      <c r="B22" s="1"/>
    </row>
    <row r="23" ht="12.75">
      <c r="B23" s="1"/>
    </row>
    <row r="24" ht="12.75">
      <c r="B24" s="50"/>
    </row>
  </sheetData>
  <sheetProtection password="DC93" sheet="1" objects="1" scenarios="1"/>
  <mergeCells count="1">
    <mergeCell ref="B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Vilnis Vesma</dc:creator>
  <cp:keywords/>
  <dc:description/>
  <cp:lastModifiedBy>Vilnis Vesma</cp:lastModifiedBy>
  <dcterms:created xsi:type="dcterms:W3CDTF">2008-10-14T13:50:30Z</dcterms:created>
  <dcterms:modified xsi:type="dcterms:W3CDTF">2015-05-22T15:32:46Z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